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verleycouncil-my.sharepoint.com/personal/shane_smith_waverley_nsw_gov_au/Documents/"/>
    </mc:Choice>
  </mc:AlternateContent>
  <xr:revisionPtr revIDLastSave="0" documentId="8_{98D05D9B-9319-443B-9727-39116F34B56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sidential Development" sheetId="1" r:id="rId1"/>
    <sheet name="Storage room calculator" sheetId="4" r:id="rId2"/>
    <sheet name="Bulky waste storage area" sheetId="2" r:id="rId3"/>
    <sheet name="Commercial" sheetId="5" r:id="rId4"/>
  </sheets>
  <definedNames>
    <definedName name="_ftn1" localSheetId="0">'Residential Development'!#REF!</definedName>
    <definedName name="_ftnref1" localSheetId="0">'Residential Development'!#REF!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B37" i="1" s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10" i="5"/>
  <c r="G10" i="5"/>
  <c r="H40" i="5" l="1"/>
  <c r="G40" i="5"/>
  <c r="H27" i="4"/>
  <c r="H26" i="4"/>
  <c r="H25" i="4"/>
  <c r="E23" i="2" l="1"/>
  <c r="E25" i="2"/>
  <c r="E19" i="2"/>
  <c r="E20" i="2"/>
  <c r="E21" i="2"/>
  <c r="E22" i="2"/>
  <c r="E24" i="2"/>
  <c r="E18" i="2"/>
  <c r="E15" i="2"/>
  <c r="E16" i="2"/>
  <c r="E17" i="2"/>
  <c r="D9" i="2" l="1"/>
  <c r="D8" i="2"/>
  <c r="D7" i="2"/>
  <c r="D6" i="2"/>
  <c r="D5" i="2"/>
  <c r="D4" i="2"/>
  <c r="E10" i="1" l="1"/>
  <c r="C17" i="1" s="1"/>
  <c r="B17" i="1" l="1"/>
  <c r="D37" i="1"/>
  <c r="B39" i="1"/>
  <c r="D39" i="1" s="1"/>
  <c r="B38" i="1"/>
  <c r="D38" i="1" s="1"/>
  <c r="C18" i="1"/>
  <c r="G37" i="1" l="1"/>
  <c r="F37" i="1"/>
  <c r="F39" i="1"/>
  <c r="G39" i="1"/>
  <c r="G38" i="1"/>
  <c r="F38" i="1"/>
  <c r="C19" i="1"/>
  <c r="B18" i="1"/>
  <c r="D18" i="1" l="1"/>
  <c r="B19" i="1"/>
  <c r="D19" i="1" s="1"/>
  <c r="E11" i="1"/>
  <c r="C3" i="4" s="1"/>
  <c r="E12" i="4" s="1"/>
  <c r="F18" i="1" l="1"/>
  <c r="C8" i="4" s="1"/>
  <c r="E8" i="4" s="1"/>
  <c r="G18" i="1"/>
  <c r="F19" i="1"/>
  <c r="C9" i="4" s="1"/>
  <c r="E9" i="4" s="1"/>
  <c r="G19" i="1"/>
  <c r="D17" i="1"/>
  <c r="G17" i="1" s="1"/>
  <c r="F17" i="1" l="1"/>
  <c r="C7" i="4" s="1"/>
  <c r="E7" i="4" l="1"/>
  <c r="E11" i="4" s="1"/>
  <c r="E13" i="4" s="1"/>
</calcChain>
</file>

<file path=xl/sharedStrings.xml><?xml version="1.0" encoding="utf-8"?>
<sst xmlns="http://schemas.openxmlformats.org/spreadsheetml/2006/main" count="202" uniqueCount="153">
  <si>
    <t>Total number of units</t>
  </si>
  <si>
    <t>over 100</t>
  </si>
  <si>
    <t>Minimum requirement of floor space (m2)</t>
  </si>
  <si>
    <t xml:space="preserve">12 m2 + 1 m2 per 50 additional units </t>
  </si>
  <si>
    <t>Studio or 1 bedroom</t>
  </si>
  <si>
    <t>2 or more bedrooms</t>
  </si>
  <si>
    <t xml:space="preserve">total </t>
  </si>
  <si>
    <t>2 or more bed</t>
  </si>
  <si>
    <t>studio or 1 bed</t>
  </si>
  <si>
    <t>Number</t>
  </si>
  <si>
    <t>Unit type</t>
  </si>
  <si>
    <t>Totals</t>
  </si>
  <si>
    <t>General waste
(L/unit/week)</t>
  </si>
  <si>
    <t>Container recycling
(L/unit/week)</t>
  </si>
  <si>
    <t>Paper and cardboard
(L/unit/week)</t>
  </si>
  <si>
    <t>Please fill this table in</t>
  </si>
  <si>
    <t>21 to 30 units</t>
  </si>
  <si>
    <t>31 to 40 units</t>
  </si>
  <si>
    <t>41 to 60 units</t>
  </si>
  <si>
    <t>61 to 80</t>
  </si>
  <si>
    <t>81 to 100</t>
  </si>
  <si>
    <t xml:space="preserve">Waste Calculator - Residential </t>
  </si>
  <si>
    <t>Extra space to be allocated to problem waste (m2)</t>
  </si>
  <si>
    <t>Total space to be allocated (m2)</t>
  </si>
  <si>
    <t>calculate as per unit number</t>
  </si>
  <si>
    <t>This table will auto calculate</t>
  </si>
  <si>
    <t>total weekly waste generation (L)</t>
  </si>
  <si>
    <t xml:space="preserve">Red (waste) </t>
  </si>
  <si>
    <t xml:space="preserve">Yellow (container recycling) </t>
  </si>
  <si>
    <t>Blue (paper recycling)</t>
  </si>
  <si>
    <t>Bulky Waste Storage Room Requirements for Residential and Mixed Use Developments</t>
  </si>
  <si>
    <t>6 to 20 units</t>
  </si>
  <si>
    <t>3 bedroom</t>
  </si>
  <si>
    <t>2 bedroom</t>
  </si>
  <si>
    <t>1 bedroom</t>
  </si>
  <si>
    <t>Studio</t>
  </si>
  <si>
    <t>Weekly waste generation from studio and 1 bedroom units*</t>
  </si>
  <si>
    <t>Weekly waste generation from 2+ bedroom units*</t>
  </si>
  <si>
    <t>*Generation rates as per Waveley Council DCP 201:</t>
  </si>
  <si>
    <t>Collection Frequency</t>
  </si>
  <si>
    <t>weekly</t>
  </si>
  <si>
    <t>fortnightly</t>
  </si>
  <si>
    <r>
      <t xml:space="preserve">Red garbage bins are collected weekly. The number of bins required is equal to the </t>
    </r>
    <r>
      <rPr>
        <b/>
        <sz val="11"/>
        <rFont val="Calibri"/>
        <family val="2"/>
        <scheme val="minor"/>
      </rPr>
      <t>total weekly waste generation/bin size (L)</t>
    </r>
    <r>
      <rPr>
        <sz val="11"/>
        <rFont val="Calibri"/>
        <family val="2"/>
        <scheme val="minor"/>
      </rPr>
      <t xml:space="preserve"> and rounded up to the nearest whole number</t>
    </r>
  </si>
  <si>
    <r>
      <t xml:space="preserve">Yellow recyling bins are collected fortnightly. The number of bins required is equal to the </t>
    </r>
    <r>
      <rPr>
        <b/>
        <sz val="11"/>
        <rFont val="Calibri"/>
        <family val="2"/>
        <scheme val="minor"/>
      </rPr>
      <t>total weekly waste generation/bin size (L)] x 2</t>
    </r>
    <r>
      <rPr>
        <sz val="11"/>
        <rFont val="Calibri"/>
        <family val="2"/>
        <scheme val="minor"/>
      </rPr>
      <t xml:space="preserve"> and rounded up to the nearest whole number</t>
    </r>
  </si>
  <si>
    <r>
      <t xml:space="preserve">Blue recyling bins are collected fortnightly. The number of bins required is equal to the </t>
    </r>
    <r>
      <rPr>
        <b/>
        <sz val="11"/>
        <rFont val="Calibri"/>
        <family val="2"/>
        <scheme val="minor"/>
      </rPr>
      <t>total weekly waste generation/bin size (L)] x 2</t>
    </r>
    <r>
      <rPr>
        <sz val="11"/>
        <rFont val="Calibri"/>
        <family val="2"/>
        <scheme val="minor"/>
      </rPr>
      <t xml:space="preserve"> and rounded up to the nearest whole number</t>
    </r>
  </si>
  <si>
    <t>Waste generation estimates</t>
  </si>
  <si>
    <t xml:space="preserve">Bin storage requirements based on waste generation </t>
  </si>
  <si>
    <t># 660L bins are only considered where there are 20&gt; dwellings in a building</t>
  </si>
  <si>
    <t>Number of 240L bins required onsite*</t>
  </si>
  <si>
    <t>Number of 660L bins required onsite*#</t>
  </si>
  <si>
    <t xml:space="preserve">revised proposed </t>
  </si>
  <si>
    <t>41 to 50 units</t>
  </si>
  <si>
    <t>51 to 60 units</t>
  </si>
  <si>
    <t>61 to 70 units</t>
  </si>
  <si>
    <t>71 to 80 units</t>
  </si>
  <si>
    <t>Plus additional for bulky goods based on units&gt;20</t>
  </si>
  <si>
    <t>Minimum floor space for bulky goods (m2)</t>
  </si>
  <si>
    <t>81 to 90 units</t>
  </si>
  <si>
    <t>91 to 100 units</t>
  </si>
  <si>
    <t xml:space="preserve">Plus additional problem waste (m2) </t>
  </si>
  <si>
    <t xml:space="preserve"> </t>
  </si>
  <si>
    <t>paper recycling (apartments/week)</t>
  </si>
  <si>
    <t>container recycling (apartments/week)</t>
  </si>
  <si>
    <t>Serviced Apartments</t>
  </si>
  <si>
    <t>Retirement Village</t>
  </si>
  <si>
    <t>Independent Living</t>
  </si>
  <si>
    <t>general rubbish (L/occupant/week)</t>
  </si>
  <si>
    <t>Other Rewidential Dwelling Types</t>
  </si>
  <si>
    <t>Boarding houses</t>
  </si>
  <si>
    <t>na</t>
  </si>
  <si>
    <t>Bin sizes</t>
  </si>
  <si>
    <t>140L</t>
  </si>
  <si>
    <t>535x615</t>
  </si>
  <si>
    <t>240L</t>
  </si>
  <si>
    <t>585x730</t>
  </si>
  <si>
    <t>660L</t>
  </si>
  <si>
    <t>1235x1360</t>
  </si>
  <si>
    <t>Comingled Recycling</t>
  </si>
  <si>
    <t>Paper and cardboard recycling</t>
  </si>
  <si>
    <t>Organics</t>
  </si>
  <si>
    <t>Space required for bins</t>
  </si>
  <si>
    <t>Space required for bulky and problem waste</t>
  </si>
  <si>
    <t>Total minimum space required</t>
  </si>
  <si>
    <t xml:space="preserve">General waste </t>
  </si>
  <si>
    <t>Number of bins</t>
  </si>
  <si>
    <t>Collections each week</t>
  </si>
  <si>
    <t>101 to 150 units</t>
  </si>
  <si>
    <t>151 to 200 units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</si>
  <si>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</si>
  <si>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</si>
  <si>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</si>
  <si>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</si>
  <si>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</si>
  <si>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</si>
  <si>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</si>
  <si>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</si>
  <si>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3-20</t>
  </si>
  <si>
    <t>101-150</t>
  </si>
  <si>
    <t>151-200</t>
  </si>
  <si>
    <t>240L space requirements</t>
  </si>
  <si>
    <t>Number of units</t>
  </si>
  <si>
    <t>Minimum space required (m2)</t>
  </si>
  <si>
    <t>Waste Storage Room Calculator -This table will auto calculate</t>
  </si>
  <si>
    <t>min</t>
  </si>
  <si>
    <t>Bin dimensions (mm)</t>
  </si>
  <si>
    <t>bin footprint m2</t>
  </si>
  <si>
    <t>Clearance (+20mm)</t>
  </si>
  <si>
    <t>555x635</t>
  </si>
  <si>
    <t>605x750</t>
  </si>
  <si>
    <t>1255x1280</t>
  </si>
  <si>
    <t>Garden Organics (L/week)</t>
  </si>
  <si>
    <t>boarding house/co living / with kitchen</t>
  </si>
  <si>
    <t>boarding house / co living  without kitchen</t>
  </si>
  <si>
    <t xml:space="preserve">Type of Premises </t>
  </si>
  <si>
    <t xml:space="preserve">Garbage Generation </t>
  </si>
  <si>
    <t>Recycling Generation</t>
  </si>
  <si>
    <t>Food Premises</t>
  </si>
  <si>
    <t xml:space="preserve">Restaurants </t>
  </si>
  <si>
    <t xml:space="preserve">Supermarkets </t>
  </si>
  <si>
    <t>Greengrocer</t>
  </si>
  <si>
    <t xml:space="preserve">Convenience Store </t>
  </si>
  <si>
    <t xml:space="preserve">Café </t>
  </si>
  <si>
    <t xml:space="preserve">Butcher </t>
  </si>
  <si>
    <t xml:space="preserve">Delicatessen </t>
  </si>
  <si>
    <t xml:space="preserve">Fish shop </t>
  </si>
  <si>
    <t>Minimum generation when no food business type is specified</t>
  </si>
  <si>
    <t>Rate</t>
  </si>
  <si>
    <t>Non Food premises</t>
  </si>
  <si>
    <t>Hairdresser/Beauty Salon</t>
  </si>
  <si>
    <t xml:space="preserve">Education and training </t>
  </si>
  <si>
    <t xml:space="preserve">Offices </t>
  </si>
  <si>
    <t>Shop (less than 100m2 floor area)</t>
  </si>
  <si>
    <t>Shop (greater than 100m2 floor area)</t>
  </si>
  <si>
    <t xml:space="preserve">Showroom </t>
  </si>
  <si>
    <t xml:space="preserve">Warehouse </t>
  </si>
  <si>
    <t xml:space="preserve">Childcare </t>
  </si>
  <si>
    <t xml:space="preserve">Gym </t>
  </si>
  <si>
    <t>Accomodation</t>
  </si>
  <si>
    <t>Student housing/Backpacker</t>
  </si>
  <si>
    <t>Guesthouse</t>
  </si>
  <si>
    <t>Minimum generation when no non-food business type is specified</t>
  </si>
  <si>
    <t>Hotel / Motel Licensed Club</t>
  </si>
  <si>
    <t>Bar area</t>
  </si>
  <si>
    <t>Dining Area</t>
  </si>
  <si>
    <t>per bed / day</t>
  </si>
  <si>
    <t>Garbage, number of 240L bins per week</t>
  </si>
  <si>
    <t>enter m2 in this column</t>
  </si>
  <si>
    <t>Recycling, number of 240 bins per week</t>
  </si>
  <si>
    <t>This column autogenerates</t>
  </si>
  <si>
    <t>per/100m2 per day</t>
  </si>
  <si>
    <t>TOTAL</t>
  </si>
  <si>
    <t>Take away/Café (prepackaged)</t>
  </si>
  <si>
    <t xml:space="preserve">Waste Calculator - Commercial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</si>
</sst>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2" fontId="0" fillId="0" borderId="0" xfId="0" applyNumberForma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/>
    <xf numFmtId="0" fontId="0" fillId="0" borderId="1" xfId="0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8" fillId="0" borderId="0" xfId="0" applyFont="1"/>
    <xf numFmtId="1" fontId="1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wrapText="1"/>
    </xf>
    <xf numFmtId="0" fontId="10" fillId="0" borderId="0" xfId="0" applyFont="1"/>
    <xf numFmtId="0" fontId="11" fillId="2" borderId="0" xfId="0" applyFont="1" applyFill="1" applyAlignment="1">
      <alignment wrapText="1"/>
    </xf>
    <xf numFmtId="0" fontId="11" fillId="2" borderId="3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7" fontId="8" fillId="0" borderId="1" xfId="0" quotePrefix="1" applyNumberFormat="1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0" borderId="0" xfId="0" applyFont="1"/>
    <xf numFmtId="0" fontId="0" fillId="0" borderId="10" xfId="0" applyBorder="1"/>
    <xf numFmtId="0" fontId="0" fillId="0" borderId="4" xfId="0" applyBorder="1"/>
    <xf numFmtId="0" fontId="1" fillId="6" borderId="1" xfId="0" applyFont="1" applyFill="1" applyBorder="1"/>
    <xf numFmtId="0" fontId="1" fillId="0" borderId="4" xfId="0" applyFont="1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2" fontId="0" fillId="0" borderId="11" xfId="0" applyNumberFormat="1" applyBorder="1"/>
    <xf numFmtId="0" fontId="0" fillId="0" borderId="12" xfId="0" applyBorder="1"/>
    <xf numFmtId="2" fontId="0" fillId="0" borderId="13" xfId="0" applyNumberFormat="1" applyBorder="1"/>
    <xf numFmtId="0" fontId="13" fillId="2" borderId="6" xfId="0" applyFont="1" applyFill="1" applyBorder="1" applyAlignment="1">
      <alignment wrapText="1"/>
    </xf>
    <xf numFmtId="0" fontId="0" fillId="6" borderId="0" xfId="0" applyFill="1"/>
    <xf numFmtId="0" fontId="14" fillId="0" borderId="0" xfId="0" applyFont="1"/>
    <xf numFmtId="0" fontId="1" fillId="7" borderId="1" xfId="0" applyFont="1" applyFill="1" applyBorder="1" applyAlignment="1">
      <alignment wrapText="1"/>
    </xf>
    <xf numFmtId="0" fontId="0" fillId="7" borderId="1" xfId="0" applyFill="1" applyBorder="1"/>
    <xf numFmtId="0" fontId="1" fillId="7" borderId="1" xfId="0" applyFont="1" applyFill="1" applyBorder="1"/>
    <xf numFmtId="0" fontId="0" fillId="6" borderId="1" xfId="0" applyFill="1" applyBorder="1"/>
    <xf numFmtId="0" fontId="0" fillId="7" borderId="1" xfId="0" applyNumberFormat="1" applyFill="1" applyBorder="1" applyAlignment="1">
      <alignment wrapText="1"/>
    </xf>
    <xf numFmtId="0" fontId="0" fillId="6" borderId="4" xfId="0" applyFill="1" applyBorder="1"/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zoomScale="90" zoomScaleNormal="90" workbookViewId="0"/>
  </sheetViews>
  <sheetFormatPr defaultRowHeight="15" x14ac:dyDescent="0.25"/>
  <cols>
    <col min="1" max="1" width="25.85546875" customWidth="1"/>
    <col min="2" max="2" width="19.42578125" customWidth="1"/>
    <col min="3" max="3" width="18.28515625" customWidth="1"/>
    <col min="4" max="4" width="18.85546875" customWidth="1"/>
    <col min="5" max="5" width="17.7109375" customWidth="1"/>
    <col min="6" max="6" width="18.140625" customWidth="1"/>
    <col min="7" max="7" width="20.5703125" customWidth="1"/>
    <col min="8" max="8" width="19.5703125" customWidth="1"/>
    <col min="9" max="9" width="18.85546875" customWidth="1"/>
    <col min="10" max="10" width="19.140625" customWidth="1"/>
    <col min="11" max="11" width="14.140625" customWidth="1"/>
    <col min="12" max="12" width="12.5703125" customWidth="1"/>
    <col min="13" max="13" width="14.140625" customWidth="1"/>
    <col min="14" max="14" width="16.140625" customWidth="1"/>
  </cols>
  <sheetData>
    <row r="1" spans="1:10" ht="21" x14ac:dyDescent="0.35">
      <c r="A1" s="6" t="s">
        <v>21</v>
      </c>
    </row>
    <row r="2" spans="1:10" ht="21" x14ac:dyDescent="0.35">
      <c r="A2" s="6"/>
    </row>
    <row r="3" spans="1:10" x14ac:dyDescent="0.25">
      <c r="A3" s="29" t="s">
        <v>42</v>
      </c>
    </row>
    <row r="4" spans="1:10" x14ac:dyDescent="0.25">
      <c r="A4" s="29" t="s">
        <v>43</v>
      </c>
    </row>
    <row r="5" spans="1:10" x14ac:dyDescent="0.25">
      <c r="A5" s="29" t="s">
        <v>44</v>
      </c>
    </row>
    <row r="6" spans="1:10" x14ac:dyDescent="0.25">
      <c r="A6" s="29"/>
    </row>
    <row r="7" spans="1:10" ht="45" customHeight="1" x14ac:dyDescent="0.25">
      <c r="A7" s="16" t="s">
        <v>15</v>
      </c>
      <c r="D7" s="16" t="s">
        <v>25</v>
      </c>
    </row>
    <row r="8" spans="1:10" ht="15.75" thickBot="1" x14ac:dyDescent="0.3">
      <c r="A8" s="21" t="s">
        <v>10</v>
      </c>
      <c r="B8" s="25" t="s">
        <v>9</v>
      </c>
      <c r="D8" s="13" t="s">
        <v>10</v>
      </c>
      <c r="E8" s="13" t="s">
        <v>11</v>
      </c>
    </row>
    <row r="9" spans="1:10" x14ac:dyDescent="0.25">
      <c r="A9" s="24" t="s">
        <v>35</v>
      </c>
      <c r="B9" s="26">
        <v>0</v>
      </c>
      <c r="D9" s="1" t="s">
        <v>4</v>
      </c>
      <c r="E9" s="15">
        <f>B9+B10</f>
        <v>0</v>
      </c>
    </row>
    <row r="10" spans="1:10" x14ac:dyDescent="0.25">
      <c r="A10" s="24" t="s">
        <v>34</v>
      </c>
      <c r="B10" s="27">
        <v>0</v>
      </c>
      <c r="D10" s="1" t="s">
        <v>5</v>
      </c>
      <c r="E10" s="15">
        <f>B11+B12</f>
        <v>0</v>
      </c>
    </row>
    <row r="11" spans="1:10" x14ac:dyDescent="0.25">
      <c r="A11" s="24" t="s">
        <v>33</v>
      </c>
      <c r="B11" s="27">
        <v>0</v>
      </c>
      <c r="D11" s="1" t="s">
        <v>6</v>
      </c>
      <c r="E11" s="20">
        <f>SUM(E9:E10)</f>
        <v>0</v>
      </c>
    </row>
    <row r="12" spans="1:10" ht="15.75" thickBot="1" x14ac:dyDescent="0.3">
      <c r="A12" s="24" t="s">
        <v>32</v>
      </c>
      <c r="B12" s="28">
        <v>0</v>
      </c>
      <c r="F12" s="19"/>
    </row>
    <row r="13" spans="1:10" ht="24" customHeight="1" x14ac:dyDescent="0.25">
      <c r="A13" s="5"/>
      <c r="C13" s="4"/>
      <c r="H13" s="44"/>
      <c r="I13" s="44"/>
      <c r="J13" s="44"/>
    </row>
    <row r="14" spans="1:10" x14ac:dyDescent="0.25">
      <c r="A14" s="16" t="s">
        <v>25</v>
      </c>
    </row>
    <row r="15" spans="1:10" ht="18.75" x14ac:dyDescent="0.3">
      <c r="A15" s="31" t="s">
        <v>45</v>
      </c>
      <c r="E15" s="31" t="s">
        <v>46</v>
      </c>
    </row>
    <row r="16" spans="1:10" ht="60" x14ac:dyDescent="0.25">
      <c r="A16" s="14"/>
      <c r="B16" s="14" t="s">
        <v>36</v>
      </c>
      <c r="C16" s="14" t="s">
        <v>37</v>
      </c>
      <c r="D16" s="14" t="s">
        <v>26</v>
      </c>
      <c r="E16" s="13" t="s">
        <v>39</v>
      </c>
      <c r="F16" s="14" t="s">
        <v>48</v>
      </c>
      <c r="G16" s="14" t="s">
        <v>49</v>
      </c>
    </row>
    <row r="17" spans="1:14" x14ac:dyDescent="0.25">
      <c r="A17" s="12" t="s">
        <v>27</v>
      </c>
      <c r="B17" s="15">
        <f>E9*B23</f>
        <v>0</v>
      </c>
      <c r="C17" s="15">
        <f>E10*B24</f>
        <v>0</v>
      </c>
      <c r="D17" s="15">
        <f>SUM(B17:C17)</f>
        <v>0</v>
      </c>
      <c r="E17" s="38" t="s">
        <v>40</v>
      </c>
      <c r="F17" s="42">
        <f>(D17/240)*1</f>
        <v>0</v>
      </c>
      <c r="G17" s="30">
        <f>(ROUNDUP(D17/660,1))*1</f>
        <v>0</v>
      </c>
    </row>
    <row r="18" spans="1:14" x14ac:dyDescent="0.25">
      <c r="A18" s="12" t="s">
        <v>28</v>
      </c>
      <c r="B18" s="39">
        <f>E9*C23</f>
        <v>0</v>
      </c>
      <c r="C18" s="39">
        <f>E10*C24</f>
        <v>0</v>
      </c>
      <c r="D18" s="39">
        <f t="shared" ref="D18:D19" si="0">SUM(B18:C18)</f>
        <v>0</v>
      </c>
      <c r="E18" s="40" t="s">
        <v>41</v>
      </c>
      <c r="F18" s="42">
        <f>D18/240*2</f>
        <v>0</v>
      </c>
      <c r="G18" s="41">
        <f>(D18/660)*2</f>
        <v>0</v>
      </c>
    </row>
    <row r="19" spans="1:14" x14ac:dyDescent="0.25">
      <c r="A19" s="12" t="s">
        <v>29</v>
      </c>
      <c r="B19" s="39">
        <f>E9*D23</f>
        <v>0</v>
      </c>
      <c r="C19" s="39">
        <f>E10*D24</f>
        <v>0</v>
      </c>
      <c r="D19" s="39">
        <f t="shared" si="0"/>
        <v>0</v>
      </c>
      <c r="E19" s="40" t="s">
        <v>41</v>
      </c>
      <c r="F19" s="42">
        <f>D19/240*2</f>
        <v>0</v>
      </c>
      <c r="G19" s="41">
        <f>(D19/660)*2</f>
        <v>0</v>
      </c>
    </row>
    <row r="21" spans="1:14" x14ac:dyDescent="0.25">
      <c r="A21" s="33" t="s">
        <v>38</v>
      </c>
      <c r="G21" t="s">
        <v>60</v>
      </c>
      <c r="J21" s="23"/>
      <c r="L21" s="23"/>
      <c r="N21" s="23"/>
    </row>
    <row r="22" spans="1:14" ht="45" x14ac:dyDescent="0.25">
      <c r="A22" s="34"/>
      <c r="B22" s="34" t="s">
        <v>12</v>
      </c>
      <c r="C22" s="34" t="s">
        <v>13</v>
      </c>
      <c r="D22" s="34" t="s">
        <v>14</v>
      </c>
      <c r="E22" s="34" t="s">
        <v>110</v>
      </c>
    </row>
    <row r="23" spans="1:14" x14ac:dyDescent="0.25">
      <c r="A23" s="35" t="s">
        <v>8</v>
      </c>
      <c r="B23" s="36">
        <v>80</v>
      </c>
      <c r="C23" s="36">
        <v>40</v>
      </c>
      <c r="D23" s="36">
        <v>40</v>
      </c>
      <c r="E23" s="68">
        <v>10</v>
      </c>
      <c r="K23" s="10"/>
    </row>
    <row r="24" spans="1:14" x14ac:dyDescent="0.25">
      <c r="A24" s="37" t="s">
        <v>7</v>
      </c>
      <c r="B24" s="36">
        <v>120</v>
      </c>
      <c r="C24" s="36">
        <v>60</v>
      </c>
      <c r="D24" s="36">
        <v>60</v>
      </c>
      <c r="E24" s="38">
        <v>20</v>
      </c>
      <c r="I24" s="10"/>
      <c r="J24" s="10"/>
      <c r="K24" s="10"/>
      <c r="L24" s="10"/>
      <c r="M24" s="10"/>
    </row>
    <row r="25" spans="1:14" x14ac:dyDescent="0.25">
      <c r="E25" s="9"/>
      <c r="I25" s="10"/>
      <c r="J25" s="10"/>
      <c r="K25" s="10"/>
      <c r="L25" s="10"/>
      <c r="M25" s="10"/>
    </row>
    <row r="26" spans="1:14" x14ac:dyDescent="0.25">
      <c r="A26" s="33" t="s">
        <v>47</v>
      </c>
      <c r="E26" s="9"/>
      <c r="I26" s="10"/>
      <c r="J26" s="10"/>
      <c r="K26" s="10"/>
      <c r="L26" s="10"/>
      <c r="M26" s="10"/>
    </row>
    <row r="27" spans="1:14" x14ac:dyDescent="0.25">
      <c r="E27" s="22"/>
      <c r="I27" s="10"/>
      <c r="J27" s="10"/>
      <c r="K27" s="10"/>
      <c r="L27" s="10"/>
      <c r="M27" s="10"/>
    </row>
    <row r="28" spans="1:14" ht="45" x14ac:dyDescent="0.25">
      <c r="A28" s="21" t="s">
        <v>67</v>
      </c>
      <c r="B28" s="21" t="s">
        <v>66</v>
      </c>
      <c r="C28" s="21" t="s">
        <v>62</v>
      </c>
      <c r="D28" s="21" t="s">
        <v>61</v>
      </c>
      <c r="E28" s="9"/>
      <c r="J28" s="10"/>
      <c r="K28" s="10"/>
      <c r="L28" s="10"/>
    </row>
    <row r="29" spans="1:14" x14ac:dyDescent="0.25">
      <c r="A29" s="43" t="s">
        <v>111</v>
      </c>
      <c r="B29" s="43">
        <v>60</v>
      </c>
      <c r="C29" s="43">
        <v>30</v>
      </c>
      <c r="D29" s="43">
        <v>30</v>
      </c>
      <c r="E29" s="9"/>
      <c r="J29" s="10"/>
      <c r="K29" s="10"/>
      <c r="L29" s="10"/>
    </row>
    <row r="30" spans="1:14" x14ac:dyDescent="0.25">
      <c r="A30" s="43" t="s">
        <v>112</v>
      </c>
      <c r="B30" s="43">
        <v>50</v>
      </c>
      <c r="C30" s="43">
        <v>20</v>
      </c>
      <c r="D30" s="43">
        <v>20</v>
      </c>
      <c r="E30" s="9"/>
      <c r="J30" s="10"/>
      <c r="K30" s="10"/>
      <c r="L30" s="10"/>
    </row>
    <row r="31" spans="1:14" x14ac:dyDescent="0.25">
      <c r="A31" s="43" t="s">
        <v>63</v>
      </c>
      <c r="B31" s="43">
        <v>35</v>
      </c>
      <c r="C31" s="43">
        <v>20</v>
      </c>
      <c r="D31" s="43">
        <v>20</v>
      </c>
      <c r="E31" s="9"/>
      <c r="J31" s="10"/>
      <c r="K31" s="10"/>
      <c r="L31" s="10"/>
    </row>
    <row r="32" spans="1:14" x14ac:dyDescent="0.25">
      <c r="A32" s="43" t="s">
        <v>64</v>
      </c>
      <c r="B32" s="43">
        <v>60</v>
      </c>
      <c r="C32" s="43">
        <v>30</v>
      </c>
      <c r="D32" s="43">
        <v>30</v>
      </c>
      <c r="E32" s="9"/>
      <c r="J32" s="10"/>
      <c r="K32" s="10"/>
      <c r="L32" s="10"/>
    </row>
    <row r="33" spans="1:12" x14ac:dyDescent="0.25">
      <c r="A33" s="43" t="s">
        <v>65</v>
      </c>
      <c r="B33" s="43">
        <v>80</v>
      </c>
      <c r="C33" s="43">
        <v>40</v>
      </c>
      <c r="D33" s="43">
        <v>40</v>
      </c>
      <c r="E33" s="9"/>
      <c r="J33" s="10"/>
      <c r="K33" s="10"/>
      <c r="L33" s="10"/>
    </row>
    <row r="34" spans="1:12" x14ac:dyDescent="0.25">
      <c r="B34" s="11"/>
      <c r="E34" s="9"/>
      <c r="J34" s="10"/>
      <c r="K34" s="10"/>
      <c r="L34" s="10"/>
    </row>
    <row r="35" spans="1:12" x14ac:dyDescent="0.25">
      <c r="A35" s="45" t="s">
        <v>68</v>
      </c>
      <c r="B35" s="8"/>
      <c r="E35" s="9"/>
      <c r="J35" s="10"/>
      <c r="K35" s="10"/>
      <c r="L35" s="10"/>
    </row>
    <row r="36" spans="1:12" ht="60" x14ac:dyDescent="0.25">
      <c r="A36" s="14"/>
      <c r="B36" s="14" t="s">
        <v>36</v>
      </c>
      <c r="C36" s="14" t="s">
        <v>37</v>
      </c>
      <c r="D36" s="14" t="s">
        <v>26</v>
      </c>
      <c r="E36" s="13" t="s">
        <v>39</v>
      </c>
      <c r="F36" s="14" t="s">
        <v>48</v>
      </c>
      <c r="G36" s="14" t="s">
        <v>49</v>
      </c>
      <c r="J36" s="10"/>
      <c r="K36" s="10"/>
      <c r="L36" s="10"/>
    </row>
    <row r="37" spans="1:12" x14ac:dyDescent="0.25">
      <c r="A37" s="12" t="s">
        <v>27</v>
      </c>
      <c r="B37" s="15">
        <f>E9*B29</f>
        <v>0</v>
      </c>
      <c r="C37" s="15" t="s">
        <v>69</v>
      </c>
      <c r="D37" s="15">
        <f>SUM(B37:C37)</f>
        <v>0</v>
      </c>
      <c r="E37" s="38" t="s">
        <v>40</v>
      </c>
      <c r="F37" s="42">
        <f>(D37/240)*1</f>
        <v>0</v>
      </c>
      <c r="G37" s="30">
        <f>(ROUNDUP(D37/660,1))*1</f>
        <v>0</v>
      </c>
      <c r="J37" s="10"/>
      <c r="K37" s="10"/>
      <c r="L37" s="10"/>
    </row>
    <row r="38" spans="1:12" x14ac:dyDescent="0.25">
      <c r="A38" s="12" t="s">
        <v>28</v>
      </c>
      <c r="B38" s="15">
        <f>E9*C29</f>
        <v>0</v>
      </c>
      <c r="C38" s="15" t="s">
        <v>69</v>
      </c>
      <c r="D38" s="39">
        <f t="shared" ref="D38:D39" si="1">SUM(B38:C38)</f>
        <v>0</v>
      </c>
      <c r="E38" s="40" t="s">
        <v>41</v>
      </c>
      <c r="F38" s="42">
        <f>D38/240*2</f>
        <v>0</v>
      </c>
      <c r="G38" s="41">
        <f>(D38/660)*2</f>
        <v>0</v>
      </c>
      <c r="J38" s="10"/>
      <c r="K38" s="10"/>
      <c r="L38" s="10"/>
    </row>
    <row r="39" spans="1:12" x14ac:dyDescent="0.25">
      <c r="A39" s="12" t="s">
        <v>29</v>
      </c>
      <c r="B39" s="15">
        <f>E9*D29</f>
        <v>0</v>
      </c>
      <c r="C39" s="15" t="s">
        <v>69</v>
      </c>
      <c r="D39" s="39">
        <f t="shared" si="1"/>
        <v>0</v>
      </c>
      <c r="E39" s="40" t="s">
        <v>41</v>
      </c>
      <c r="F39" s="42">
        <f>D39/240*2</f>
        <v>0</v>
      </c>
      <c r="G39" s="41">
        <f>(D39/660)*2</f>
        <v>0</v>
      </c>
      <c r="J39" s="10"/>
      <c r="K39" s="10"/>
      <c r="L39" s="10"/>
    </row>
    <row r="40" spans="1:12" x14ac:dyDescent="0.25">
      <c r="J40" s="10"/>
      <c r="L40" s="10"/>
    </row>
    <row r="42" spans="1:12" x14ac:dyDescent="0.25">
      <c r="B42" s="7"/>
    </row>
    <row r="43" spans="1:12" x14ac:dyDescent="0.25">
      <c r="B4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65CA2-E32F-42E2-8ADE-58B90DB3EF9D}">
  <dimension ref="A1:H32"/>
  <sheetViews>
    <sheetView workbookViewId="0">
      <selection activeCell="F32" sqref="F32"/>
    </sheetView>
  </sheetViews>
  <sheetFormatPr defaultRowHeight="15" x14ac:dyDescent="0.25"/>
  <cols>
    <col min="2" max="2" width="29.28515625" customWidth="1"/>
    <col min="3" max="3" width="14.28515625" customWidth="1"/>
    <col min="4" max="4" width="12.85546875" customWidth="1"/>
    <col min="5" max="5" width="16.5703125" customWidth="1"/>
    <col min="6" max="6" width="14.7109375" customWidth="1"/>
    <col min="7" max="7" width="18.42578125" customWidth="1"/>
    <col min="8" max="8" width="16.140625" customWidth="1"/>
  </cols>
  <sheetData>
    <row r="1" spans="1:5" x14ac:dyDescent="0.25">
      <c r="A1" s="48" t="s">
        <v>102</v>
      </c>
    </row>
    <row r="2" spans="1:5" ht="15.75" customHeight="1" x14ac:dyDescent="0.25"/>
    <row r="3" spans="1:5" x14ac:dyDescent="0.25">
      <c r="B3" t="s">
        <v>100</v>
      </c>
      <c r="C3">
        <f>'Residential Development'!E11</f>
        <v>0</v>
      </c>
    </row>
    <row r="6" spans="1:5" ht="30" x14ac:dyDescent="0.25">
      <c r="B6" s="13" t="s">
        <v>99</v>
      </c>
      <c r="C6" s="13" t="s">
        <v>84</v>
      </c>
      <c r="D6" s="13" t="s">
        <v>85</v>
      </c>
      <c r="E6" s="13" t="s">
        <v>101</v>
      </c>
    </row>
    <row r="7" spans="1:5" x14ac:dyDescent="0.25">
      <c r="B7" s="50" t="s">
        <v>83</v>
      </c>
      <c r="C7" s="50">
        <f>ROUNDUP('Residential Development'!F17, 0)</f>
        <v>0</v>
      </c>
      <c r="D7" s="50">
        <v>1</v>
      </c>
      <c r="E7" s="50">
        <f>C7/D7*$H$26</f>
        <v>0</v>
      </c>
    </row>
    <row r="8" spans="1:5" x14ac:dyDescent="0.25">
      <c r="B8" s="50" t="s">
        <v>77</v>
      </c>
      <c r="C8" s="50">
        <f>ROUNDUP('Residential Development'!F18,0)</f>
        <v>0</v>
      </c>
      <c r="D8" s="50">
        <v>1</v>
      </c>
      <c r="E8" s="50">
        <f>C8/D8*$H$26</f>
        <v>0</v>
      </c>
    </row>
    <row r="9" spans="1:5" x14ac:dyDescent="0.25">
      <c r="B9" s="50" t="s">
        <v>78</v>
      </c>
      <c r="C9" s="50">
        <f>ROUNDUP('Residential Development'!F19,0)</f>
        <v>0</v>
      </c>
      <c r="D9" s="50">
        <v>1</v>
      </c>
      <c r="E9" s="50">
        <f>C9/D9*$H$26</f>
        <v>0</v>
      </c>
    </row>
    <row r="10" spans="1:5" x14ac:dyDescent="0.25">
      <c r="B10" s="50" t="s">
        <v>79</v>
      </c>
      <c r="C10" s="50"/>
      <c r="D10" s="50"/>
      <c r="E10" s="50"/>
    </row>
    <row r="11" spans="1:5" x14ac:dyDescent="0.25">
      <c r="B11" s="52" t="s">
        <v>80</v>
      </c>
      <c r="C11" s="50"/>
      <c r="D11" s="50"/>
      <c r="E11" s="50">
        <f>ROUND(SUM(E7:E9),2)</f>
        <v>0</v>
      </c>
    </row>
    <row r="12" spans="1:5" x14ac:dyDescent="0.25">
      <c r="B12" s="69" t="s">
        <v>81</v>
      </c>
      <c r="C12" s="70"/>
      <c r="D12" s="70"/>
      <c r="E12" s="1" t="e">
        <f>VLOOKUP(C3,A22:C32,3,TRUE)</f>
        <v>#N/A</v>
      </c>
    </row>
    <row r="13" spans="1:5" x14ac:dyDescent="0.25">
      <c r="B13" s="71" t="s">
        <v>82</v>
      </c>
      <c r="C13" s="72"/>
      <c r="D13" s="72"/>
      <c r="E13" s="51" t="e">
        <f>SUM(E11,E12)</f>
        <v>#N/A</v>
      </c>
    </row>
    <row r="21" spans="1:8" ht="26.25" x14ac:dyDescent="0.25">
      <c r="A21" s="47" t="s">
        <v>103</v>
      </c>
      <c r="B21" s="47" t="s">
        <v>0</v>
      </c>
      <c r="C21" s="59" t="s">
        <v>23</v>
      </c>
    </row>
    <row r="22" spans="1:8" x14ac:dyDescent="0.25">
      <c r="A22" s="49">
        <v>3</v>
      </c>
      <c r="B22" s="46" t="s">
        <v>96</v>
      </c>
      <c r="C22" s="1">
        <v>5</v>
      </c>
    </row>
    <row r="23" spans="1:8" x14ac:dyDescent="0.25">
      <c r="A23" s="49">
        <v>21</v>
      </c>
      <c r="B23" s="17" t="s">
        <v>88</v>
      </c>
      <c r="C23" s="1">
        <v>6</v>
      </c>
    </row>
    <row r="24" spans="1:8" x14ac:dyDescent="0.25">
      <c r="A24" s="49">
        <v>31</v>
      </c>
      <c r="B24" s="17" t="s">
        <v>89</v>
      </c>
      <c r="C24" s="1">
        <v>7</v>
      </c>
      <c r="E24" s="53" t="s">
        <v>70</v>
      </c>
      <c r="F24" s="54" t="s">
        <v>104</v>
      </c>
      <c r="G24" s="54" t="s">
        <v>106</v>
      </c>
      <c r="H24" s="55" t="s">
        <v>105</v>
      </c>
    </row>
    <row r="25" spans="1:8" x14ac:dyDescent="0.25">
      <c r="A25" s="49">
        <v>41</v>
      </c>
      <c r="B25" s="17" t="s">
        <v>90</v>
      </c>
      <c r="C25" s="1">
        <v>9</v>
      </c>
      <c r="E25" s="49" t="s">
        <v>71</v>
      </c>
      <c r="F25" t="s">
        <v>72</v>
      </c>
      <c r="G25" t="s">
        <v>107</v>
      </c>
      <c r="H25" s="56">
        <f>0.555*0.635</f>
        <v>0.35242500000000004</v>
      </c>
    </row>
    <row r="26" spans="1:8" x14ac:dyDescent="0.25">
      <c r="A26" s="49">
        <v>51</v>
      </c>
      <c r="B26" s="17" t="s">
        <v>91</v>
      </c>
      <c r="C26" s="1">
        <v>10</v>
      </c>
      <c r="E26" s="49" t="s">
        <v>73</v>
      </c>
      <c r="F26" t="s">
        <v>74</v>
      </c>
      <c r="G26" t="s">
        <v>108</v>
      </c>
      <c r="H26" s="56">
        <f>0.605*0.75</f>
        <v>0.45374999999999999</v>
      </c>
    </row>
    <row r="27" spans="1:8" x14ac:dyDescent="0.25">
      <c r="A27" s="49">
        <v>61</v>
      </c>
      <c r="B27" s="17" t="s">
        <v>92</v>
      </c>
      <c r="C27" s="1">
        <v>10</v>
      </c>
      <c r="E27" s="57" t="s">
        <v>75</v>
      </c>
      <c r="F27" s="3" t="s">
        <v>76</v>
      </c>
      <c r="G27" s="3" t="s">
        <v>109</v>
      </c>
      <c r="H27" s="58">
        <f>1.255*1.28</f>
        <v>1.6063999999999998</v>
      </c>
    </row>
    <row r="28" spans="1:8" x14ac:dyDescent="0.25">
      <c r="A28" s="49">
        <v>71</v>
      </c>
      <c r="B28" s="17" t="s">
        <v>93</v>
      </c>
      <c r="C28" s="1">
        <v>11</v>
      </c>
    </row>
    <row r="29" spans="1:8" x14ac:dyDescent="0.25">
      <c r="A29" s="49">
        <v>81</v>
      </c>
      <c r="B29" s="17" t="s">
        <v>94</v>
      </c>
      <c r="C29" s="1">
        <v>12</v>
      </c>
    </row>
    <row r="30" spans="1:8" x14ac:dyDescent="0.25">
      <c r="A30" s="49">
        <v>91</v>
      </c>
      <c r="B30" s="17" t="s">
        <v>95</v>
      </c>
      <c r="C30" s="1">
        <v>13</v>
      </c>
    </row>
    <row r="31" spans="1:8" x14ac:dyDescent="0.25">
      <c r="A31" s="49">
        <v>101</v>
      </c>
      <c r="B31" s="17" t="s">
        <v>97</v>
      </c>
      <c r="C31" s="1">
        <v>14</v>
      </c>
    </row>
    <row r="32" spans="1:8" x14ac:dyDescent="0.25">
      <c r="A32" s="57">
        <v>151</v>
      </c>
      <c r="B32" s="17" t="s">
        <v>98</v>
      </c>
      <c r="C32" s="1">
        <v>15</v>
      </c>
    </row>
  </sheetData>
  <mergeCells count="2">
    <mergeCell ref="B12:D12"/>
    <mergeCell ref="B13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J24" sqref="J24"/>
    </sheetView>
  </sheetViews>
  <sheetFormatPr defaultRowHeight="15" x14ac:dyDescent="0.25"/>
  <cols>
    <col min="1" max="1" width="18.140625" customWidth="1"/>
    <col min="2" max="2" width="18" customWidth="1"/>
    <col min="3" max="3" width="20.85546875" customWidth="1"/>
    <col min="4" max="4" width="18" customWidth="1"/>
    <col min="5" max="5" width="17.140625" customWidth="1"/>
    <col min="6" max="6" width="13.85546875" customWidth="1"/>
  </cols>
  <sheetData>
    <row r="1" spans="1:5" ht="18.75" x14ac:dyDescent="0.3">
      <c r="A1" s="2" t="s">
        <v>30</v>
      </c>
      <c r="B1" s="3"/>
      <c r="C1" s="3"/>
    </row>
    <row r="2" spans="1:5" ht="18.75" x14ac:dyDescent="0.3">
      <c r="A2" s="2"/>
      <c r="B2" s="3"/>
    </row>
    <row r="3" spans="1:5" ht="45" x14ac:dyDescent="0.25">
      <c r="A3" s="13" t="s">
        <v>0</v>
      </c>
      <c r="B3" s="13" t="s">
        <v>2</v>
      </c>
      <c r="C3" s="18" t="s">
        <v>22</v>
      </c>
      <c r="D3" s="18" t="s">
        <v>23</v>
      </c>
    </row>
    <row r="4" spans="1:5" x14ac:dyDescent="0.25">
      <c r="A4" s="32" t="s">
        <v>31</v>
      </c>
      <c r="B4" s="1">
        <v>4</v>
      </c>
      <c r="C4" s="1">
        <v>1</v>
      </c>
      <c r="D4" s="1">
        <f t="shared" ref="D4:D9" si="0">SUM(B4:C4)</f>
        <v>5</v>
      </c>
    </row>
    <row r="5" spans="1:5" x14ac:dyDescent="0.25">
      <c r="A5" s="17" t="s">
        <v>16</v>
      </c>
      <c r="B5" s="1">
        <v>5</v>
      </c>
      <c r="C5" s="1">
        <v>1</v>
      </c>
      <c r="D5" s="1">
        <f t="shared" si="0"/>
        <v>6</v>
      </c>
    </row>
    <row r="6" spans="1:5" x14ac:dyDescent="0.25">
      <c r="A6" s="17" t="s">
        <v>17</v>
      </c>
      <c r="B6" s="1">
        <v>6</v>
      </c>
      <c r="C6" s="1">
        <v>1</v>
      </c>
      <c r="D6" s="1">
        <f t="shared" si="0"/>
        <v>7</v>
      </c>
    </row>
    <row r="7" spans="1:5" x14ac:dyDescent="0.25">
      <c r="A7" s="17" t="s">
        <v>18</v>
      </c>
      <c r="B7" s="1">
        <v>9</v>
      </c>
      <c r="C7" s="1">
        <v>2</v>
      </c>
      <c r="D7" s="1">
        <f t="shared" si="0"/>
        <v>11</v>
      </c>
    </row>
    <row r="8" spans="1:5" x14ac:dyDescent="0.25">
      <c r="A8" s="17" t="s">
        <v>19</v>
      </c>
      <c r="B8" s="1">
        <v>10</v>
      </c>
      <c r="C8" s="1">
        <v>2</v>
      </c>
      <c r="D8" s="1">
        <f t="shared" si="0"/>
        <v>12</v>
      </c>
    </row>
    <row r="9" spans="1:5" x14ac:dyDescent="0.25">
      <c r="A9" s="17" t="s">
        <v>20</v>
      </c>
      <c r="B9" s="1">
        <v>11</v>
      </c>
      <c r="C9" s="1">
        <v>2</v>
      </c>
      <c r="D9" s="1">
        <f t="shared" si="0"/>
        <v>13</v>
      </c>
    </row>
    <row r="10" spans="1:5" ht="30" x14ac:dyDescent="0.25">
      <c r="A10" s="17" t="s">
        <v>1</v>
      </c>
      <c r="B10" s="17" t="s">
        <v>3</v>
      </c>
      <c r="C10" s="1">
        <v>2</v>
      </c>
      <c r="D10" s="17" t="s">
        <v>24</v>
      </c>
    </row>
    <row r="13" spans="1:5" x14ac:dyDescent="0.25">
      <c r="A13" s="23" t="s">
        <v>50</v>
      </c>
    </row>
    <row r="14" spans="1:5" ht="45" x14ac:dyDescent="0.25">
      <c r="A14" s="13" t="s">
        <v>0</v>
      </c>
      <c r="B14" s="13" t="s">
        <v>56</v>
      </c>
      <c r="C14" s="18" t="s">
        <v>55</v>
      </c>
      <c r="D14" s="18" t="s">
        <v>59</v>
      </c>
      <c r="E14" s="18" t="s">
        <v>23</v>
      </c>
    </row>
    <row r="15" spans="1:5" x14ac:dyDescent="0.25">
      <c r="A15" s="32" t="s">
        <v>31</v>
      </c>
      <c r="B15" s="1">
        <v>4</v>
      </c>
      <c r="C15" s="1">
        <v>0</v>
      </c>
      <c r="D15" s="1">
        <v>1</v>
      </c>
      <c r="E15" s="1">
        <f t="shared" ref="E15:E24" si="1">SUM(B15:D15)</f>
        <v>5</v>
      </c>
    </row>
    <row r="16" spans="1:5" x14ac:dyDescent="0.25">
      <c r="A16" s="17" t="s">
        <v>16</v>
      </c>
      <c r="B16" s="1">
        <v>4</v>
      </c>
      <c r="C16" s="1">
        <v>1</v>
      </c>
      <c r="D16" s="1">
        <v>1</v>
      </c>
      <c r="E16" s="1">
        <f t="shared" si="1"/>
        <v>6</v>
      </c>
    </row>
    <row r="17" spans="1:5" x14ac:dyDescent="0.25">
      <c r="A17" s="17" t="s">
        <v>17</v>
      </c>
      <c r="B17" s="1">
        <v>4</v>
      </c>
      <c r="C17" s="1">
        <v>2</v>
      </c>
      <c r="D17" s="1">
        <v>1</v>
      </c>
      <c r="E17" s="1">
        <f>SUM(B17:D17)</f>
        <v>7</v>
      </c>
    </row>
    <row r="18" spans="1:5" x14ac:dyDescent="0.25">
      <c r="A18" s="17" t="s">
        <v>51</v>
      </c>
      <c r="B18" s="1">
        <v>8</v>
      </c>
      <c r="C18" s="1">
        <v>0</v>
      </c>
      <c r="D18" s="1">
        <v>1</v>
      </c>
      <c r="E18" s="1">
        <f t="shared" si="1"/>
        <v>9</v>
      </c>
    </row>
    <row r="19" spans="1:5" x14ac:dyDescent="0.25">
      <c r="A19" s="17" t="s">
        <v>52</v>
      </c>
      <c r="B19" s="1">
        <v>8</v>
      </c>
      <c r="C19" s="1">
        <v>1</v>
      </c>
      <c r="D19" s="1">
        <v>1</v>
      </c>
      <c r="E19" s="1">
        <f t="shared" si="1"/>
        <v>10</v>
      </c>
    </row>
    <row r="20" spans="1:5" x14ac:dyDescent="0.25">
      <c r="A20" s="17" t="s">
        <v>53</v>
      </c>
      <c r="B20" s="1">
        <v>8</v>
      </c>
      <c r="C20" s="1">
        <v>1</v>
      </c>
      <c r="D20" s="1">
        <v>1</v>
      </c>
      <c r="E20" s="1">
        <f t="shared" si="1"/>
        <v>10</v>
      </c>
    </row>
    <row r="21" spans="1:5" x14ac:dyDescent="0.25">
      <c r="A21" s="17" t="s">
        <v>54</v>
      </c>
      <c r="B21" s="1">
        <v>8</v>
      </c>
      <c r="C21" s="1">
        <v>2</v>
      </c>
      <c r="D21" s="1">
        <v>1</v>
      </c>
      <c r="E21" s="1">
        <f t="shared" si="1"/>
        <v>11</v>
      </c>
    </row>
    <row r="22" spans="1:5" x14ac:dyDescent="0.25">
      <c r="A22" s="17" t="s">
        <v>57</v>
      </c>
      <c r="B22" s="1">
        <v>8</v>
      </c>
      <c r="C22" s="1">
        <v>3</v>
      </c>
      <c r="D22" s="1">
        <v>1</v>
      </c>
      <c r="E22" s="1">
        <f t="shared" si="1"/>
        <v>12</v>
      </c>
    </row>
    <row r="23" spans="1:5" x14ac:dyDescent="0.25">
      <c r="A23" s="17" t="s">
        <v>58</v>
      </c>
      <c r="B23" s="1">
        <v>8</v>
      </c>
      <c r="C23" s="1">
        <v>3</v>
      </c>
      <c r="D23" s="1">
        <v>2</v>
      </c>
      <c r="E23" s="1">
        <f t="shared" si="1"/>
        <v>13</v>
      </c>
    </row>
    <row r="24" spans="1:5" x14ac:dyDescent="0.25">
      <c r="A24" s="17" t="s">
        <v>86</v>
      </c>
      <c r="B24" s="1">
        <v>12</v>
      </c>
      <c r="C24" s="1">
        <v>0</v>
      </c>
      <c r="D24" s="1">
        <v>2</v>
      </c>
      <c r="E24" s="1">
        <f t="shared" si="1"/>
        <v>14</v>
      </c>
    </row>
    <row r="25" spans="1:5" x14ac:dyDescent="0.25">
      <c r="A25" s="17" t="s">
        <v>87</v>
      </c>
      <c r="B25" s="1">
        <v>12</v>
      </c>
      <c r="C25" s="1">
        <v>1</v>
      </c>
      <c r="D25" s="1">
        <v>2</v>
      </c>
      <c r="E25" s="1">
        <f>SUM(B25:D25)</f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3BB9-4BB4-4DB2-B1F2-4384D6AC6CCF}">
  <dimension ref="A1:H40"/>
  <sheetViews>
    <sheetView tabSelected="1" workbookViewId="0">
      <selection activeCell="L38" sqref="L38"/>
    </sheetView>
  </sheetViews>
  <sheetFormatPr defaultRowHeight="15" x14ac:dyDescent="0.25"/>
  <cols>
    <col min="2" max="2" width="35.5703125" customWidth="1"/>
    <col min="3" max="3" width="19.42578125" customWidth="1"/>
    <col min="4" max="4" width="20.7109375" customWidth="1"/>
    <col min="5" max="5" width="18" customWidth="1"/>
    <col min="6" max="6" width="21" customWidth="1"/>
    <col min="7" max="7" width="20" customWidth="1"/>
    <col min="8" max="8" width="22.7109375" customWidth="1"/>
    <col min="9" max="9" width="16.28515625" customWidth="1"/>
  </cols>
  <sheetData>
    <row r="1" spans="1:8" ht="21" x14ac:dyDescent="0.35">
      <c r="A1" s="6" t="s">
        <v>152</v>
      </c>
    </row>
    <row r="6" spans="1:8" x14ac:dyDescent="0.25">
      <c r="G6" s="61" t="s">
        <v>148</v>
      </c>
      <c r="H6" s="61" t="s">
        <v>148</v>
      </c>
    </row>
    <row r="7" spans="1:8" ht="30" x14ac:dyDescent="0.25">
      <c r="B7" s="62" t="s">
        <v>113</v>
      </c>
      <c r="C7" s="62" t="s">
        <v>114</v>
      </c>
      <c r="D7" s="62" t="s">
        <v>115</v>
      </c>
      <c r="E7" s="62" t="s">
        <v>126</v>
      </c>
      <c r="F7" s="62" t="s">
        <v>146</v>
      </c>
      <c r="G7" s="62" t="s">
        <v>145</v>
      </c>
      <c r="H7" s="62" t="s">
        <v>147</v>
      </c>
    </row>
    <row r="8" spans="1:8" x14ac:dyDescent="0.25">
      <c r="B8" s="63"/>
      <c r="C8" s="1"/>
      <c r="D8" s="1"/>
      <c r="E8" s="1"/>
      <c r="F8" s="1"/>
      <c r="G8" s="1"/>
      <c r="H8" s="1"/>
    </row>
    <row r="9" spans="1:8" x14ac:dyDescent="0.25">
      <c r="B9" s="64" t="s">
        <v>116</v>
      </c>
      <c r="C9" s="1"/>
      <c r="D9" s="1"/>
      <c r="E9" s="1"/>
      <c r="F9" s="1"/>
      <c r="G9" s="1"/>
      <c r="H9" s="1"/>
    </row>
    <row r="10" spans="1:8" x14ac:dyDescent="0.25">
      <c r="B10" s="63" t="s">
        <v>117</v>
      </c>
      <c r="C10" s="1">
        <v>660</v>
      </c>
      <c r="D10" s="1">
        <v>240</v>
      </c>
      <c r="E10" s="1" t="s">
        <v>149</v>
      </c>
      <c r="F10" s="65"/>
      <c r="G10" s="1">
        <f t="shared" ref="G10:G39" si="0">F10*C10/100/240</f>
        <v>0</v>
      </c>
      <c r="H10" s="1">
        <f t="shared" ref="H10:H39" si="1">F10*D10/100/240</f>
        <v>0</v>
      </c>
    </row>
    <row r="11" spans="1:8" x14ac:dyDescent="0.25">
      <c r="B11" s="63" t="s">
        <v>118</v>
      </c>
      <c r="C11" s="1">
        <v>660</v>
      </c>
      <c r="D11" s="1">
        <v>240</v>
      </c>
      <c r="E11" s="1" t="s">
        <v>149</v>
      </c>
      <c r="F11" s="65"/>
      <c r="G11" s="1">
        <f t="shared" si="0"/>
        <v>0</v>
      </c>
      <c r="H11" s="1">
        <f t="shared" si="1"/>
        <v>0</v>
      </c>
    </row>
    <row r="12" spans="1:8" x14ac:dyDescent="0.25">
      <c r="B12" s="63" t="s">
        <v>119</v>
      </c>
      <c r="C12" s="1">
        <v>660</v>
      </c>
      <c r="D12" s="1">
        <v>120</v>
      </c>
      <c r="E12" s="1" t="s">
        <v>149</v>
      </c>
      <c r="F12" s="65"/>
      <c r="G12" s="1">
        <f t="shared" si="0"/>
        <v>0</v>
      </c>
      <c r="H12" s="1">
        <f t="shared" si="1"/>
        <v>0</v>
      </c>
    </row>
    <row r="13" spans="1:8" x14ac:dyDescent="0.25">
      <c r="B13" s="63" t="s">
        <v>120</v>
      </c>
      <c r="C13" s="1">
        <v>300</v>
      </c>
      <c r="D13" s="1">
        <v>150</v>
      </c>
      <c r="E13" s="1" t="s">
        <v>149</v>
      </c>
      <c r="F13" s="65"/>
      <c r="G13" s="1">
        <f t="shared" si="0"/>
        <v>0</v>
      </c>
      <c r="H13" s="1">
        <f t="shared" si="1"/>
        <v>0</v>
      </c>
    </row>
    <row r="14" spans="1:8" x14ac:dyDescent="0.25">
      <c r="B14" s="63" t="s">
        <v>121</v>
      </c>
      <c r="C14" s="1">
        <v>300</v>
      </c>
      <c r="D14" s="1">
        <v>200</v>
      </c>
      <c r="E14" s="1" t="s">
        <v>149</v>
      </c>
      <c r="F14" s="65"/>
      <c r="G14" s="1">
        <f t="shared" si="0"/>
        <v>0</v>
      </c>
      <c r="H14" s="1">
        <f t="shared" si="1"/>
        <v>0</v>
      </c>
    </row>
    <row r="15" spans="1:8" x14ac:dyDescent="0.25">
      <c r="B15" s="63" t="s">
        <v>151</v>
      </c>
      <c r="C15" s="1">
        <v>150</v>
      </c>
      <c r="D15" s="1">
        <v>150</v>
      </c>
      <c r="E15" s="1" t="s">
        <v>149</v>
      </c>
      <c r="F15" s="65"/>
      <c r="G15" s="1">
        <f t="shared" si="0"/>
        <v>0</v>
      </c>
      <c r="H15" s="1">
        <f t="shared" si="1"/>
        <v>0</v>
      </c>
    </row>
    <row r="16" spans="1:8" x14ac:dyDescent="0.25">
      <c r="B16" s="63" t="s">
        <v>122</v>
      </c>
      <c r="C16" s="1">
        <v>300</v>
      </c>
      <c r="D16" s="1">
        <v>100</v>
      </c>
      <c r="E16" s="1" t="s">
        <v>149</v>
      </c>
      <c r="F16" s="65"/>
      <c r="G16" s="1">
        <f t="shared" si="0"/>
        <v>0</v>
      </c>
      <c r="H16" s="1">
        <f t="shared" si="1"/>
        <v>0</v>
      </c>
    </row>
    <row r="17" spans="2:8" x14ac:dyDescent="0.25">
      <c r="B17" s="63" t="s">
        <v>123</v>
      </c>
      <c r="C17" s="1">
        <v>300</v>
      </c>
      <c r="D17" s="1">
        <v>100</v>
      </c>
      <c r="E17" s="1" t="s">
        <v>149</v>
      </c>
      <c r="F17" s="65"/>
      <c r="G17" s="1">
        <f t="shared" si="0"/>
        <v>0</v>
      </c>
      <c r="H17" s="1">
        <f t="shared" si="1"/>
        <v>0</v>
      </c>
    </row>
    <row r="18" spans="2:8" x14ac:dyDescent="0.25">
      <c r="B18" s="63" t="s">
        <v>124</v>
      </c>
      <c r="C18" s="1">
        <v>300</v>
      </c>
      <c r="D18" s="1">
        <v>50</v>
      </c>
      <c r="E18" s="1" t="s">
        <v>149</v>
      </c>
      <c r="F18" s="65"/>
      <c r="G18" s="1">
        <f t="shared" si="0"/>
        <v>0</v>
      </c>
      <c r="H18" s="1">
        <f t="shared" si="1"/>
        <v>0</v>
      </c>
    </row>
    <row r="19" spans="2:8" ht="30" x14ac:dyDescent="0.25">
      <c r="B19" s="66" t="s">
        <v>125</v>
      </c>
      <c r="C19" s="1">
        <v>150</v>
      </c>
      <c r="D19" s="1">
        <v>50</v>
      </c>
      <c r="E19" s="1" t="s">
        <v>149</v>
      </c>
      <c r="F19" s="65"/>
      <c r="G19" s="1">
        <f t="shared" si="0"/>
        <v>0</v>
      </c>
      <c r="H19" s="1">
        <f t="shared" si="1"/>
        <v>0</v>
      </c>
    </row>
    <row r="20" spans="2:8" x14ac:dyDescent="0.25">
      <c r="B20" s="63"/>
      <c r="C20" s="1"/>
      <c r="D20" s="1"/>
      <c r="E20" s="1"/>
      <c r="F20" s="65"/>
      <c r="G20" s="1">
        <f t="shared" si="0"/>
        <v>0</v>
      </c>
      <c r="H20" s="1">
        <f t="shared" si="1"/>
        <v>0</v>
      </c>
    </row>
    <row r="21" spans="2:8" x14ac:dyDescent="0.25">
      <c r="B21" s="64" t="s">
        <v>127</v>
      </c>
      <c r="C21" s="1"/>
      <c r="D21" s="1"/>
      <c r="E21" s="1"/>
      <c r="F21" s="65"/>
      <c r="G21" s="1">
        <f t="shared" si="0"/>
        <v>0</v>
      </c>
      <c r="H21" s="1">
        <f t="shared" si="1"/>
        <v>0</v>
      </c>
    </row>
    <row r="22" spans="2:8" x14ac:dyDescent="0.25">
      <c r="B22" s="63" t="s">
        <v>129</v>
      </c>
      <c r="C22" s="1">
        <v>5</v>
      </c>
      <c r="D22" s="1">
        <v>5</v>
      </c>
      <c r="E22" s="1" t="s">
        <v>149</v>
      </c>
      <c r="F22" s="65"/>
      <c r="G22" s="1">
        <f t="shared" si="0"/>
        <v>0</v>
      </c>
      <c r="H22" s="1">
        <f t="shared" si="1"/>
        <v>0</v>
      </c>
    </row>
    <row r="23" spans="2:8" x14ac:dyDescent="0.25">
      <c r="B23" s="63" t="s">
        <v>130</v>
      </c>
      <c r="C23" s="1">
        <v>10</v>
      </c>
      <c r="D23" s="1">
        <v>10</v>
      </c>
      <c r="E23" s="1" t="s">
        <v>149</v>
      </c>
      <c r="F23" s="65"/>
      <c r="G23" s="1">
        <f t="shared" si="0"/>
        <v>0</v>
      </c>
      <c r="H23" s="1">
        <f t="shared" si="1"/>
        <v>0</v>
      </c>
    </row>
    <row r="24" spans="2:8" x14ac:dyDescent="0.25">
      <c r="B24" s="63" t="s">
        <v>131</v>
      </c>
      <c r="C24" s="1">
        <v>50</v>
      </c>
      <c r="D24" s="1">
        <v>25</v>
      </c>
      <c r="E24" s="1" t="s">
        <v>149</v>
      </c>
      <c r="F24" s="65"/>
      <c r="G24" s="1">
        <f t="shared" si="0"/>
        <v>0</v>
      </c>
      <c r="H24" s="1">
        <f t="shared" si="1"/>
        <v>0</v>
      </c>
    </row>
    <row r="25" spans="2:8" x14ac:dyDescent="0.25">
      <c r="B25" s="63" t="s">
        <v>132</v>
      </c>
      <c r="C25" s="1">
        <v>50</v>
      </c>
      <c r="D25" s="1">
        <v>50</v>
      </c>
      <c r="E25" s="1" t="s">
        <v>149</v>
      </c>
      <c r="F25" s="65"/>
      <c r="G25" s="1">
        <f t="shared" si="0"/>
        <v>0</v>
      </c>
      <c r="H25" s="1">
        <f t="shared" si="1"/>
        <v>0</v>
      </c>
    </row>
    <row r="26" spans="2:8" x14ac:dyDescent="0.25">
      <c r="B26" s="63" t="s">
        <v>133</v>
      </c>
      <c r="C26" s="1">
        <v>40</v>
      </c>
      <c r="D26" s="1">
        <v>10</v>
      </c>
      <c r="E26" s="1" t="s">
        <v>149</v>
      </c>
      <c r="F26" s="65"/>
      <c r="G26" s="1">
        <f t="shared" si="0"/>
        <v>0</v>
      </c>
      <c r="H26" s="1">
        <f t="shared" si="1"/>
        <v>0</v>
      </c>
    </row>
    <row r="27" spans="2:8" x14ac:dyDescent="0.25">
      <c r="B27" s="63" t="s">
        <v>134</v>
      </c>
      <c r="C27" s="1">
        <v>10</v>
      </c>
      <c r="D27" s="1">
        <v>10</v>
      </c>
      <c r="E27" s="1" t="s">
        <v>149</v>
      </c>
      <c r="F27" s="65"/>
      <c r="G27" s="1">
        <f t="shared" si="0"/>
        <v>0</v>
      </c>
      <c r="H27" s="1">
        <f t="shared" si="1"/>
        <v>0</v>
      </c>
    </row>
    <row r="28" spans="2:8" x14ac:dyDescent="0.25">
      <c r="B28" s="63" t="s">
        <v>135</v>
      </c>
      <c r="C28" s="1">
        <v>80</v>
      </c>
      <c r="D28" s="1">
        <v>80</v>
      </c>
      <c r="E28" s="1" t="s">
        <v>149</v>
      </c>
      <c r="F28" s="65"/>
      <c r="G28" s="1">
        <f t="shared" si="0"/>
        <v>0</v>
      </c>
      <c r="H28" s="1">
        <f t="shared" si="1"/>
        <v>0</v>
      </c>
    </row>
    <row r="29" spans="2:8" x14ac:dyDescent="0.25">
      <c r="B29" s="63" t="s">
        <v>136</v>
      </c>
      <c r="C29" s="1">
        <v>10</v>
      </c>
      <c r="D29" s="1">
        <v>10</v>
      </c>
      <c r="E29" s="1" t="s">
        <v>149</v>
      </c>
      <c r="F29" s="65"/>
      <c r="G29" s="1">
        <f t="shared" si="0"/>
        <v>0</v>
      </c>
      <c r="H29" s="1">
        <f t="shared" si="1"/>
        <v>0</v>
      </c>
    </row>
    <row r="30" spans="2:8" x14ac:dyDescent="0.25">
      <c r="B30" s="63" t="s">
        <v>128</v>
      </c>
      <c r="C30" s="1">
        <v>60</v>
      </c>
      <c r="D30" s="1">
        <v>60</v>
      </c>
      <c r="E30" s="1" t="s">
        <v>149</v>
      </c>
      <c r="F30" s="65"/>
      <c r="G30" s="1">
        <f t="shared" si="0"/>
        <v>0</v>
      </c>
      <c r="H30" s="1">
        <f t="shared" si="1"/>
        <v>0</v>
      </c>
    </row>
    <row r="31" spans="2:8" x14ac:dyDescent="0.25">
      <c r="B31" s="63"/>
      <c r="C31" s="1"/>
      <c r="D31" s="1"/>
      <c r="E31" s="1"/>
      <c r="F31" s="65"/>
      <c r="G31" s="1">
        <f t="shared" si="0"/>
        <v>0</v>
      </c>
      <c r="H31" s="1">
        <f t="shared" si="1"/>
        <v>0</v>
      </c>
    </row>
    <row r="32" spans="2:8" x14ac:dyDescent="0.25">
      <c r="B32" s="64" t="s">
        <v>137</v>
      </c>
      <c r="C32" s="1"/>
      <c r="D32" s="1"/>
      <c r="E32" s="1"/>
      <c r="F32" s="65"/>
      <c r="G32" s="1">
        <f t="shared" si="0"/>
        <v>0</v>
      </c>
      <c r="H32" s="1">
        <f t="shared" si="1"/>
        <v>0</v>
      </c>
    </row>
    <row r="33" spans="2:8" x14ac:dyDescent="0.25">
      <c r="B33" s="63" t="s">
        <v>138</v>
      </c>
      <c r="C33" s="1">
        <v>40</v>
      </c>
      <c r="D33" s="1">
        <v>40</v>
      </c>
      <c r="E33" s="1" t="s">
        <v>149</v>
      </c>
      <c r="F33" s="65"/>
      <c r="G33" s="1">
        <f t="shared" si="0"/>
        <v>0</v>
      </c>
      <c r="H33" s="1">
        <f t="shared" si="1"/>
        <v>0</v>
      </c>
    </row>
    <row r="34" spans="2:8" x14ac:dyDescent="0.25">
      <c r="B34" s="63" t="s">
        <v>139</v>
      </c>
      <c r="C34" s="1">
        <v>60</v>
      </c>
      <c r="D34" s="1">
        <v>60</v>
      </c>
      <c r="E34" s="1" t="s">
        <v>149</v>
      </c>
      <c r="F34" s="65"/>
      <c r="G34" s="1">
        <f t="shared" si="0"/>
        <v>0</v>
      </c>
      <c r="H34" s="1">
        <f t="shared" si="1"/>
        <v>0</v>
      </c>
    </row>
    <row r="35" spans="2:8" x14ac:dyDescent="0.25">
      <c r="B35" s="63" t="s">
        <v>141</v>
      </c>
      <c r="C35" s="1">
        <v>5</v>
      </c>
      <c r="D35" s="1">
        <v>5</v>
      </c>
      <c r="E35" s="1" t="s">
        <v>144</v>
      </c>
      <c r="F35" s="65"/>
      <c r="G35" s="1">
        <f t="shared" si="0"/>
        <v>0</v>
      </c>
      <c r="H35" s="1">
        <f t="shared" si="1"/>
        <v>0</v>
      </c>
    </row>
    <row r="36" spans="2:8" x14ac:dyDescent="0.25">
      <c r="B36" s="63" t="s">
        <v>142</v>
      </c>
      <c r="C36" s="1">
        <v>50</v>
      </c>
      <c r="D36" s="1">
        <v>50</v>
      </c>
      <c r="E36" s="1" t="s">
        <v>149</v>
      </c>
      <c r="F36" s="65"/>
      <c r="G36" s="1">
        <f t="shared" si="0"/>
        <v>0</v>
      </c>
      <c r="H36" s="1">
        <f t="shared" si="1"/>
        <v>0</v>
      </c>
    </row>
    <row r="37" spans="2:8" x14ac:dyDescent="0.25">
      <c r="B37" s="63" t="s">
        <v>143</v>
      </c>
      <c r="C37" s="1">
        <v>400</v>
      </c>
      <c r="D37" s="1">
        <v>280</v>
      </c>
      <c r="E37" s="1" t="s">
        <v>149</v>
      </c>
      <c r="F37" s="65"/>
      <c r="G37" s="1">
        <f t="shared" si="0"/>
        <v>0</v>
      </c>
      <c r="H37" s="1">
        <f t="shared" si="1"/>
        <v>0</v>
      </c>
    </row>
    <row r="38" spans="2:8" x14ac:dyDescent="0.25">
      <c r="B38" s="63"/>
      <c r="C38" s="1"/>
      <c r="D38" s="1"/>
      <c r="E38" s="1" t="s">
        <v>149</v>
      </c>
      <c r="F38" s="65"/>
      <c r="G38" s="1">
        <f t="shared" si="0"/>
        <v>0</v>
      </c>
      <c r="H38" s="1">
        <f t="shared" si="1"/>
        <v>0</v>
      </c>
    </row>
    <row r="39" spans="2:8" x14ac:dyDescent="0.25">
      <c r="B39" s="63" t="s">
        <v>140</v>
      </c>
      <c r="C39" s="1">
        <v>10</v>
      </c>
      <c r="D39" s="1">
        <v>10</v>
      </c>
      <c r="E39" s="1" t="s">
        <v>149</v>
      </c>
      <c r="F39" s="65"/>
      <c r="G39" s="1">
        <f t="shared" si="0"/>
        <v>0</v>
      </c>
      <c r="H39" s="1">
        <f t="shared" si="1"/>
        <v>0</v>
      </c>
    </row>
    <row r="40" spans="2:8" x14ac:dyDescent="0.25">
      <c r="B40" s="67" t="s">
        <v>150</v>
      </c>
      <c r="C40" s="60"/>
      <c r="D40" s="60"/>
      <c r="E40" s="60"/>
      <c r="F40" s="60"/>
      <c r="G40" s="65">
        <f>SUM(G10:G39)</f>
        <v>0</v>
      </c>
      <c r="H40" s="65">
        <f>SUM(H10:H39)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Residential Development</vt:lpstr>
      <vt:lpstr>Storage room calculator</vt:lpstr>
      <vt:lpstr>Bulky waste storage area</vt:lpstr>
      <vt:lpstr>Commercial</vt:lpstr>
    </vt:vector>
  </TitlesOfParts>
  <Company>Waverley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</dc:creator>
  <cp:lastModifiedBy>Shane Smith</cp:lastModifiedBy>
  <dcterms:created xsi:type="dcterms:W3CDTF">2012-10-30T00:04:32Z</dcterms:created>
  <dcterms:modified xsi:type="dcterms:W3CDTF">2023-06-26T21:22:48Z</dcterms:modified>
</cp:coreProperties>
</file>